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9435" tabRatio="859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<sst xmlns="http://schemas.openxmlformats.org/spreadsheetml/2006/main" count="4322" uniqueCount="1003">
  <si>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</si>
  <si>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</si>
  <si>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</si>
  <si>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</si>
  <si>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</si>
  <si>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</si>
  <si>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</si>
  <si>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</si>
  <si>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</si>
  <si>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</si>
  <si>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</si>
  <si>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</si>
  <si>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</si>
  <si>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</si>
  <si>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</si>
  <si>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</si>
  <si>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</si>
  <si>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</si>
  <si>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</si>
  <si>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</si>
  <si>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</si>
  <si>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</si>
  <si>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</si>
  <si>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</si>
  <si>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</si>
  <si>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</si>
  <si>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</si>
  <si>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</si>
  <si>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</si>
  <si>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</si>
  <si>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</si>
  <si>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</si>
  <si>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</si>
  <si>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</si>
  <si>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</si>
  <si>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</si>
  <si>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</si>
  <si>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</si>
  <si>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</si>
  <si>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</si>
  <si>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</si>
  <si>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</si>
  <si>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</si>
  <si>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</si>
  <si>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</si>
  <si>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</si>
  <si>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</si>
  <si>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</si>
  <si>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</si>
  <si>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</si>
  <si>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</si>
  <si>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</si>
  <si>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</si>
  <si>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</si>
  <si>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</si>
  <si>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</si>
  <si>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</si>
  <si>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</si>
  <si>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</si>
  <si>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</si>
  <si>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</si>
  <si>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</si>
  <si>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</si>
  <si>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</si>
  <si>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</si>
  <si>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</si>
  <si>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</si>
  <si>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</si>
  <si>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</si>
  <si>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</si>
  <si>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</si>
  <si>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</si>
  <si>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</si>
  <si>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</si>
  <si>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</si>
  <si>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</si>
  <si>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</si>
  <si>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</si>
  <si>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</si>
  <si>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</si>
  <si>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</si>
  <si>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</si>
  <si>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</si>
  <si>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</si>
  <si>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</si>
  <si>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</si>
  <si>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</si>
  <si>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</si>
  <si>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</si>
  <si>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</si>
  <si>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</si>
  <si>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</si>
  <si>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</si>
  <si>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</si>
  <si>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</si>
  <si>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</si>
  <si>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</si>
  <si>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</si>
  <si>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</si>
  <si>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</si>
  <si>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</si>
  <si>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</si>
  <si>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</si>
  <si>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</si>
  <si>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</si>
  <si>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</si>
  <si>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</si>
  <si>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</si>
  <si>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</si>
  <si>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</si>
  <si>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</si>
  <si>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</si>
  <si>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</si>
  <si>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</si>
  <si>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</si>
  <si>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</si>
  <si>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</si>
  <si>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</si>
  <si>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</si>
  <si>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</si>
  <si>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</si>
  <si>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</si>
  <si>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</si>
  <si>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</si>
  <si>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</si>
  <si>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</si>
  <si>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</si>
  <si>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</si>
  <si>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</si>
  <si>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</si>
  <si>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</si>
  <si>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</si>
  <si>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</si>
  <si>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</si>
  <si>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</si>
  <si>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</si>
  <si>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</si>
  <si>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</si>
  <si>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</si>
  <si>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</si>
  <si>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</si>
  <si>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</si>
  <si>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</si>
  <si>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</si>
  <si>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</si>
  <si>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</si>
  <si>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</si>
  <si>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</si>
  <si>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</si>
  <si>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</si>
  <si>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</si>
  <si>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</si>
  <si>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</si>
  <si>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</si>
  <si>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</si>
  <si>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</si>
  <si>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</si>
  <si>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</si>
  <si>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</si>
  <si>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</si>
  <si>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</si>
  <si>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</si>
  <si>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</si>
  <si>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</si>
  <si>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</si>
  <si>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</si>
  <si>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</si>
  <si>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</si>
  <si>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</si>
  <si>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</si>
  <si>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</si>
  <si>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</si>
  <si>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</si>
  <si>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</si>
  <si>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</si>
  <si>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</si>
  <si>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</si>
  <si>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</si>
  <si>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</si>
  <si>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</si>
  <si>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</si>
  <si>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</si>
  <si>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</si>
  <si>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</si>
  <si>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</si>
  <si>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</si>
  <si>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</si>
  <si>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</si>
  <si>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</si>
  <si>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</si>
  <si>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</si>
  <si>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</si>
  <si>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</si>
  <si>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</si>
  <si>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</si>
  <si>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</si>
  <si>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</si>
  <si>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</si>
  <si>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</si>
  <si>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</si>
  <si>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</si>
  <si>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</si>
  <si>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</si>
  <si>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</si>
  <si>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</si>
  <si>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</si>
  <si>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</si>
  <si>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</si>
  <si>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</si>
  <si>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</si>
  <si>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</si>
  <si>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</si>
  <si>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</si>
  <si>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</si>
  <si>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</si>
  <si>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</si>
  <si>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</si>
  <si>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</si>
  <si>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</si>
  <si>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</si>
  <si>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</si>
  <si>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</si>
  <si>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</si>
  <si>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</si>
  <si>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</si>
  <si>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</si>
  <si>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</si>
  <si>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</si>
  <si>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</si>
  <si>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</si>
  <si>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</si>
  <si>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</si>
  <si>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</si>
  <si>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</si>
  <si>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</si>
  <si>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</si>
  <si>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</si>
  <si>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</si>
  <si>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</si>
  <si>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</si>
  <si>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</si>
  <si>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</si>
  <si>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</si>
  <si>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</si>
  <si>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</si>
  <si>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</si>
  <si>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</si>
  <si>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</si>
  <si>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</si>
  <si>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</si>
  <si>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</si>
  <si>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</si>
  <si>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</si>
  <si>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</si>
  <si>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</si>
  <si>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</si>
  <si>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</si>
  <si>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</si>
  <si>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</si>
  <si>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</si>
  <si>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</si>
  <si>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</si>
  <si>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</si>
  <si>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</si>
  <si>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</si>
  <si>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</si>
  <si>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</si>
  <si>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</si>
  <si>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</si>
  <si>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</si>
  <si>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</si>
  <si>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</si>
  <si>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</si>
  <si>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</si>
  <si>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</si>
  <si>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</si>
  <si>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</si>
  <si>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</si>
  <si>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</si>
  <si>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</si>
  <si>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</si>
  <si>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</si>
  <si>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</si>
  <si>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</si>
  <si>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</si>
  <si>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</si>
  <si>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</si>
  <si>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</si>
  <si>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</si>
  <si>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</si>
  <si>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</si>
  <si>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</si>
  <si>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</si>
  <si>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</si>
  <si>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</si>
  <si>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</si>
  <si>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</si>
  <si>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</si>
  <si>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</si>
  <si>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</si>
  <si>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</si>
  <si>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</si>
  <si>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</si>
  <si>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</si>
  <si>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</si>
  <si>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</si>
  <si>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</si>
  <si>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</si>
  <si>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</si>
  <si>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</si>
  <si>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</si>
  <si>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</si>
  <si>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</si>
  <si>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</si>
  <si>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</si>
  <si>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</si>
  <si>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</si>
  <si>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</si>
  <si>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</si>
  <si>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</si>
  <si>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</si>
  <si>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</si>
  <si>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</si>
  <si>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</si>
  <si>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</si>
  <si>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</si>
  <si>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</si>
  <si>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</si>
  <si>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</si>
  <si>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</si>
  <si>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</si>
  <si>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</si>
  <si>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</si>
  <si>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</si>
  <si>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</si>
  <si>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</si>
  <si>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</si>
  <si>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</si>
  <si>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</si>
  <si>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</si>
  <si>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</si>
  <si>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</si>
  <si>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</si>
  <si>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</si>
  <si>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</si>
  <si>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</si>
  <si>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</si>
  <si>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</si>
  <si>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</si>
  <si>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</si>
  <si>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</si>
  <si>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</si>
  <si>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</si>
  <si>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</si>
  <si>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</si>
  <si>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</si>
  <si>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</si>
  <si>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</si>
  <si>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</si>
  <si>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</si>
  <si>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</si>
  <si>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</si>
  <si>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</si>
  <si>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</si>
  <si>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</si>
  <si>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</si>
  <si>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</si>
  <si>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</si>
  <si>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</si>
  <si>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</si>
  <si>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</si>
  <si>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</si>
  <si>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</si>
  <si>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</si>
  <si>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</si>
  <si>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</si>
  <si>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</si>
  <si>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</si>
  <si>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</si>
  <si>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</si>
  <si>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</si>
  <si>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</si>
  <si>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</si>
  <si>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</si>
  <si>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</si>
  <si>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</si>
  <si>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</si>
  <si>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</si>
  <si>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</si>
  <si>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</si>
  <si>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</si>
  <si>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</si>
  <si>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</si>
  <si>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</si>
  <si>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</si>
  <si>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</si>
  <si>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</si>
  <si>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</si>
  <si>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</si>
  <si>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</si>
  <si>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</si>
  <si>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</si>
  <si>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</si>
  <si>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</si>
  <si>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</si>
  <si>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</si>
  <si>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</si>
  <si>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</si>
  <si>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</si>
  <si>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</si>
  <si>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</si>
  <si>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</si>
  <si>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</si>
  <si>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</si>
  <si>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</si>
  <si>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</si>
  <si>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</si>
  <si>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</si>
  <si>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</si>
  <si>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</si>
  <si>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</si>
  <si>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</si>
  <si>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</si>
  <si>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</si>
  <si>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</si>
  <si>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</si>
  <si>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</si>
  <si>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</si>
  <si>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</si>
  <si>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</si>
  <si>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</si>
  <si>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</si>
  <si>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</si>
  <si>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</si>
  <si>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</si>
  <si>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</si>
  <si>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</si>
  <si>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</si>
  <si>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</si>
  <si>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</si>
  <si>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</si>
  <si>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</si>
  <si>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</si>
  <si>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</si>
  <si>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</si>
  <si>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</si>
  <si>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</si>
  <si>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</si>
  <si>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</si>
  <si>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</si>
  <si>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</si>
  <si>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</si>
  <si>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</si>
  <si>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</si>
  <si>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</si>
  <si>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</si>
  <si>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</si>
  <si>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</si>
  <si>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</si>
  <si>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</si>
  <si>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</si>
  <si>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</si>
  <si>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</si>
  <si>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</si>
  <si>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</si>
  <si>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</si>
  <si>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</si>
  <si>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</si>
  <si>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</si>
  <si>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</si>
  <si>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</si>
  <si>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</si>
  <si>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</si>
  <si>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</si>
  <si>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</si>
  <si>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</si>
  <si>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</si>
  <si>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</si>
  <si>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</si>
  <si>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</si>
  <si>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</si>
  <si>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</si>
  <si>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</si>
  <si>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</si>
  <si>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</si>
  <si>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</si>
  <si>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</si>
  <si>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</si>
  <si>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</si>
  <si>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</si>
  <si>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</si>
  <si>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</si>
  <si>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</si>
  <si>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</si>
  <si>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</si>
  <si>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</si>
  <si>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</si>
  <si>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</si>
  <si>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</si>
  <si>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</si>
  <si>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</si>
  <si>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</si>
  <si>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</si>
  <si>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</si>
  <si>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</si>
  <si>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</si>
  <si>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</si>
  <si>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</si>
  <si>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</si>
  <si>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</si>
  <si>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</si>
  <si>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</si>
  <si>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</si>
  <si>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</si>
  <si>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</si>
  <si>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</si>
  <si>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</si>
  <si>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</si>
  <si>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</si>
  <si>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</si>
  <si>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</si>
  <si>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</si>
  <si>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</si>
  <si>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</si>
  <si>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</si>
  <si>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</si>
  <si>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</si>
  <si>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</si>
  <si>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</si>
  <si>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</si>
  <si>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</si>
  <si>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</si>
  <si>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</si>
  <si>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</si>
  <si>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</si>
  <si>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</si>
  <si>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</si>
  <si>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</si>
  <si>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</si>
  <si>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</si>
  <si>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</si>
  <si>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</si>
  <si>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</si>
  <si>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</si>
  <si>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</si>
  <si>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</si>
  <si>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</si>
  <si>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</si>
  <si>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</si>
  <si>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</si>
  <si>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</si>
  <si>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</si>
  <si>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</si>
  <si>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</si>
  <si>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</si>
  <si>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</si>
  <si>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</si>
  <si>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</si>
  <si>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</si>
  <si>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</si>
  <si>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</si>
  <si>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</si>
  <si>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</si>
  <si>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</si>
  <si>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</si>
  <si>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</si>
  <si>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</si>
  <si>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</si>
  <si>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</si>
  <si>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</si>
  <si>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</si>
  <si>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</si>
  <si>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</si>
  <si>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</si>
  <si>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</si>
  <si>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</si>
  <si>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</si>
  <si>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</si>
  <si>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</si>
  <si>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</si>
  <si>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</si>
  <si>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</si>
  <si>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</si>
  <si>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</si>
  <si>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</si>
  <si>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</si>
  <si>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</si>
  <si>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</si>
  <si>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</si>
  <si>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</si>
  <si>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</si>
  <si>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</si>
  <si>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</si>
  <si>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</si>
  <si>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</si>
  <si>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</si>
  <si>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</si>
  <si>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</si>
  <si>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</si>
  <si>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</si>
  <si>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</si>
  <si>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</si>
  <si>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</si>
  <si>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</si>
  <si>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</si>
  <si>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</si>
  <si>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</si>
  <si>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</si>
  <si>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</si>
  <si>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</si>
  <si>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</si>
  <si>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</si>
  <si>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</si>
  <si>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</si>
  <si>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</si>
  <si>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</si>
  <si>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</si>
  <si>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</si>
  <si>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</si>
  <si>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</si>
  <si>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</si>
  <si>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</si>
  <si>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</si>
  <si>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</si>
  <si>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</si>
  <si>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</si>
  <si>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</si>
  <si>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</si>
  <si>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</si>
  <si>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</si>
  <si>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</si>
  <si>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</si>
  <si>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</si>
  <si>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</si>
  <si>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</si>
  <si>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</si>
  <si>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</si>
  <si>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</si>
  <si>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</si>
  <si>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</si>
  <si>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</si>
  <si>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</si>
  <si>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</si>
  <si>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</si>
  <si>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</si>
  <si>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</si>
  <si>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</si>
  <si>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</si>
  <si>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</si>
  <si>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</si>
  <si>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</si>
  <si>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</si>
  <si>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</si>
  <si>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</si>
  <si>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</si>
  <si>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</si>
  <si>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</si>
  <si>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</si>
  <si>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</si>
  <si>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</si>
  <si>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</si>
  <si>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</si>
  <si>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</si>
  <si>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</si>
  <si>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</si>
  <si>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</si>
  <si>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</si>
  <si>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</si>
  <si>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</si>
  <si>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</si>
  <si>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</si>
  <si>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</si>
  <si>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</si>
  <si>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</si>
  <si>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</si>
  <si>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</si>
  <si>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</si>
  <si>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</si>
  <si>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</si>
  <si>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</si>
  <si>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</si>
  <si>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</si>
  <si>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</si>
  <si>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</si>
  <si>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</si>
  <si>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</si>
  <si>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</si>
  <si>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</si>
  <si>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</si>
  <si>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</si>
  <si>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</si>
  <si>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</si>
  <si>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</si>
  <si>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</si>
  <si>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</si>
  <si>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</si>
  <si>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</si>
  <si>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</si>
  <si>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</si>
  <si>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</si>
  <si>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</si>
  <si>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</si>
  <si>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</si>
  <si>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</si>
  <si>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</si>
  <si>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</si>
  <si>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</si>
  <si>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</si>
  <si>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</si>
  <si>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</si>
  <si>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</si>
  <si>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</si>
  <si>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</si>
  <si>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</si>
  <si>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</si>
  <si>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</si>
  <si>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</si>
  <si>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</si>
  <si>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</si>
  <si>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</si>
  <si>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</si>
  <si>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</si>
  <si>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</si>
  <si>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</si>
  <si>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</si>
  <si>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</si>
  <si>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</si>
  <si>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</si>
  <si>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</si>
  <si>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</si>
  <si>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</si>
  <si>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</si>
  <si>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</si>
  <si>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</si>
  <si>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</si>
  <si>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</si>
  <si>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</si>
  <si>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</si>
  <si>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</si>
  <si>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</si>
  <si>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</si>
  <si>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</si>
  <si>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</si>
  <si>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</si>
  <si>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</si>
  <si>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</si>
  <si>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</si>
  <si>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</si>
  <si>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</si>
  <si>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</si>
  <si>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</si>
  <si>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</si>
  <si>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</si>
  <si>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</si>
  <si>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</si>
  <si>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</si>
  <si>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</si>
  <si>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</si>
  <si>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</si>
  <si>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</si>
  <si>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</si>
  <si>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</si>
  <si>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</si>
  <si>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</si>
  <si>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</si>
  <si>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</si>
  <si>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</si>
  <si>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</si>
  <si>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</si>
  <si>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</si>
  <si>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</si>
  <si>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</si>
  <si>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</si>
  <si>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</si>
  <si>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</si>
  <si>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</si>
  <si>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</si>
  <si>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</si>
  <si>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</si>
  <si>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</si>
  <si>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</si>
  <si>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</si>
  <si>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</si>
  <si>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</si>
  <si>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</si>
  <si>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</si>
  <si>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</si>
  <si>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</si>
  <si>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</si>
  <si>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</si>
  <si>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</si>
  <si>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</si>
  <si>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</si>
  <si>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</si>
  <si>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</si>
  <si>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</si>
  <si>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</si>
  <si>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</si>
  <si>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</si>
  <si>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</si>
  <si>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</si>
  <si>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</si>
  <si>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</si>
  <si>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</si>
  <si>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</si>
  <si>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</si>
  <si>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</si>
  <si>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</si>
  <si>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</si>
  <si>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</si>
  <si>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</si>
  <si>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</si>
  <si>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</si>
  <si>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</si>
  <si>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</si>
  <si>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</si>
  <si>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</si>
  <si>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</si>
  <si>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</si>
  <si>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</si>
  <si>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</si>
  <si>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</si>
  <si>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</si>
  <si>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</si>
  <si>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</si>
  <si>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</si>
  <si>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</si>
  <si>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</si>
  <si>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</si>
  <si>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</si>
  <si>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</si>
  <si>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</si>
  <si>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</si>
  <si>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</si>
  <si>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</si>
  <si>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</si>
  <si>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</si>
  <si>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</si>
  <si>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</si>
  <si>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</si>
  <si>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</si>
  <si>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</si>
  <si>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</si>
  <si>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</si>
  <si>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</si>
  <si>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</si>
  <si>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</si>
  <si>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</si>
  <si>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</si>
  <si>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</si>
  <si>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</si>
  <si>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</si>
  <si>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</si>
  <si>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</si>
  <si>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</si>
  <si>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</si>
  <si>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</si>
  <si>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</si>
  <si>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</si>
  <si>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</si>
  <si>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</si>
  <si>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</si>
  <si>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</si>
  <si>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</si>
  <si>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</si>
  <si>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</si>
  <si>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</si>
  <si>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</si>
  <si>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</si>
  <si>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</si>
  <si>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</si>
  <si>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</si>
  <si>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</si>
  <si>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</si>
  <si>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</si>
  <si>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</si>
  <si>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</si>
  <si>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</si>
  <si>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</si>
  <si>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</si>
  <si>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</si>
  <si>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</si>
  <si>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</si>
  <si>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</si>
  <si>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</si>
  <si>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</si>
  <si>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</si>
  <si>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</si>
  <si>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</si>
  <si>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</si>
  <si>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</si>
  <si>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</si>
  <si>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</si>
  <si>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</si>
  <si>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</si>
  <si>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</si>
  <si>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</si>
  <si>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</si>
  <si>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</si>
  <si>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</si>
  <si>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</si>
  <si>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</si>
  <si>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</si>
  <si>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</si>
  <si>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</si>
  <si>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</si>
  <si>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</si>
  <si>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</si>
  <si>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</si>
  <si>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</si>
  <si>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</si>
  <si>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</si>
  <si>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</si>
  <si>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</si>
  <si>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</si>
  <si>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</si>
  <si>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</si>
  <si>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</si>
  <si>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</si>
  <si>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</si>
  <si>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</si>
  <si>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</si>
  <si>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</si>
  <si>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</si>
  <si>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</si>
  <si>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</si>
  <si>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</si>
  <si>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</si>
  <si>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</si>
  <si>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</si>
  <si>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</si>
  <si>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</si>
  <si>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</si>
  <si>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</si>
  <si>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</si>
  <si>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</si>
  <si>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</si>
  <si>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</si>
  <si>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</si>
  <si>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</si>
  <si>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</si>
  <si>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</si>
  <si>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</si>
  <si>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</si>
  <si>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</si>
  <si>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</si>
  <si>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</si>
  <si>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</si>
  <si>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</si>
  <si>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</si>
  <si>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</si>
  <si>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</si>
  <si>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</si>
  <si>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</si>
  <si>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</si>
  <si>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</si>
  <si>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</si>
  <si>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</si>
  <si>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</si>
  <si>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</si>
  <si>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</si>
  <si>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</si>
  <si>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</si>
  <si>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</si>
  <si>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</si>
  <si>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</si>
  <si>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</si>
  <si>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</si>
  <si>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</si>
  <si>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</si>
  <si>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</si>
  <si>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</si>
  <si>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</si>
  <si>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</si>
  <si>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</si>
  <si>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</si>
  <si>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</si>
  <si>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</si>
  <si>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</si>
  <si>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</si>
  <si>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</si>
  <si>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</si>
  <si>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</si>
  <si>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</si>
  <si>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</si>
  <si>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</si>
  <si>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</si>
  <si>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</si>
  <si>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</si>
  <si>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Актив Пропъртис АДСИЦ</t>
  </si>
  <si>
    <t>115869689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</si>
  <si>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</si>
  <si>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</si>
  <si>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</si>
  <si>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</si>
  <si>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</si>
  <si>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</si>
  <si>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</si>
  <si>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</si>
  <si>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</si>
  <si>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 Акктив Сървисиз ЕООД,  гр.Пловдив, ул.Нестор Абаджиев № 37, ет.2, ЕИК 200199440</t>
  </si>
  <si>
    <t>Теодора Георгиева Якимова-Дренска</t>
  </si>
  <si>
    <t>2 Рест енд Флай ЕООД, гр.София, район Слатина, бул.Брюксел № 1, ЕИК 204645178</t>
  </si>
</sst>
</file>

<file path=xl/styles.xml><?xml version="1.0" encoding="utf-8"?>
<styleSheet xmlns="http://schemas.openxmlformats.org/spreadsheetml/2006/main">
  <numFmts count="4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45379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Красимира Панайотова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1001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98" t="s">
        <v>995</v>
      </c>
    </row>
    <row r="24" spans="1:2" ht="15.75">
      <c r="A24" s="10" t="s">
        <v>918</v>
      </c>
      <c r="B24" s="699" t="s">
        <v>996</v>
      </c>
    </row>
    <row r="25" spans="1:2" ht="15.75">
      <c r="A25" s="7" t="s">
        <v>921</v>
      </c>
      <c r="B25" s="70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65247</v>
      </c>
      <c r="D6" s="675">
        <f aca="true" t="shared" si="0" ref="D6:D15">C6-E6</f>
        <v>0</v>
      </c>
      <c r="E6" s="674">
        <f>'1-Баланс'!G95</f>
        <v>65247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25577</v>
      </c>
      <c r="D7" s="675">
        <f t="shared" si="0"/>
        <v>5849</v>
      </c>
      <c r="E7" s="674">
        <f>'1-Баланс'!G18</f>
        <v>19728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1846</v>
      </c>
      <c r="D8" s="675">
        <f t="shared" si="0"/>
        <v>0</v>
      </c>
      <c r="E8" s="674">
        <f>ABS('2-Отчет за доходите'!C44)-ABS('2-Отчет за доходите'!G44)</f>
        <v>1846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163</v>
      </c>
      <c r="D9" s="675">
        <f t="shared" si="0"/>
        <v>0</v>
      </c>
      <c r="E9" s="674">
        <f>'3-Отчет за паричния поток'!C45</f>
        <v>163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25</v>
      </c>
      <c r="D10" s="675">
        <f t="shared" si="0"/>
        <v>0</v>
      </c>
      <c r="E10" s="674">
        <f>'3-Отчет за паричния поток'!C46</f>
        <v>25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25577</v>
      </c>
      <c r="D11" s="675">
        <f t="shared" si="0"/>
        <v>0</v>
      </c>
      <c r="E11" s="674">
        <f>'4-Отчет за собствения капитал'!L34</f>
        <v>25577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10884</v>
      </c>
      <c r="D12" s="675">
        <f t="shared" si="0"/>
        <v>-100</v>
      </c>
      <c r="E12" s="674">
        <f>'Справка 5'!C27+'Справка 5'!C97</f>
        <v>10984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0.44567841622404636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0.07217421902490519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0.04653390471388959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0.02829248854353457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1.8040069686411149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20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0.02535496957403651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0.02535496957403651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0.11956239355713998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0.06348184590862416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0.6019825399542491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1.5510028541267544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0.607997302557972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3393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0.13265824764436798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0.819169483341381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11.69171824344238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Актив Пропъртис АДСИЦ</v>
      </c>
      <c r="B3" s="105" t="str">
        <f aca="true" t="shared" si="1" ref="B3:B34">pdeBulstat</f>
        <v>115869689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1242</v>
      </c>
    </row>
    <row r="10" spans="1:8" ht="15.75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1242</v>
      </c>
    </row>
    <row r="12" spans="1:8" ht="15.75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33397</v>
      </c>
    </row>
    <row r="13" spans="1:8" ht="15.75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</v>
      </c>
    </row>
    <row r="19" spans="1:8" ht="15.75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10884</v>
      </c>
    </row>
    <row r="23" spans="1:8" ht="15.75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10884</v>
      </c>
    </row>
    <row r="24" spans="1:8" ht="15.75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10884</v>
      </c>
    </row>
    <row r="34" spans="1:8" ht="15.75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Актив Пропъртис АДСИЦ</v>
      </c>
      <c r="B35" s="105" t="str">
        <f aca="true" t="shared" si="4" ref="B35:B66">pdeBulstat</f>
        <v>115869689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45527</v>
      </c>
    </row>
    <row r="42" spans="1:8" ht="15.75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19589</v>
      </c>
    </row>
    <row r="52" spans="1:8" ht="15.75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106</v>
      </c>
    </row>
    <row r="57" spans="1:8" ht="15.75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19695</v>
      </c>
    </row>
    <row r="58" spans="1:8" ht="15.75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.75">
      <c r="A67" s="105" t="str">
        <f aca="true" t="shared" si="6" ref="A67:A98">pdeName</f>
        <v>Актив Пропъртис АДСИЦ</v>
      </c>
      <c r="B67" s="105" t="str">
        <f aca="true" t="shared" si="7" ref="B67:B98">pdeBulstat</f>
        <v>115869689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</v>
      </c>
    </row>
    <row r="70" spans="1:8" ht="15.75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19720</v>
      </c>
    </row>
    <row r="72" spans="1:8" ht="15.75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65247</v>
      </c>
    </row>
    <row r="73" spans="1:8" ht="15.75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 ht="15.75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 ht="15.75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 ht="15.75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411</v>
      </c>
    </row>
    <row r="82" spans="1:8" ht="15.75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884</v>
      </c>
    </row>
    <row r="87" spans="1:8" ht="15.75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3119</v>
      </c>
    </row>
    <row r="88" spans="1:8" ht="15.75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5513</v>
      </c>
    </row>
    <row r="89" spans="1:8" ht="15.75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 ht="15.75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 ht="15.75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1846</v>
      </c>
    </row>
    <row r="92" spans="1:8" ht="15.75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4965</v>
      </c>
    </row>
    <row r="94" spans="1:8" ht="15.75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25577</v>
      </c>
    </row>
    <row r="95" spans="1:8" ht="15.75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8684</v>
      </c>
    </row>
    <row r="98" spans="1:8" ht="15.75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Актив Пропъртис АДСИЦ</v>
      </c>
      <c r="B99" s="105" t="str">
        <f aca="true" t="shared" si="10" ref="B99:B125">pdeBulstat</f>
        <v>115869689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30000</v>
      </c>
    </row>
    <row r="101" spans="1:8" ht="15.75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38684</v>
      </c>
    </row>
    <row r="103" spans="1:8" ht="15.75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38684</v>
      </c>
    </row>
    <row r="108" spans="1:8" ht="15.75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277</v>
      </c>
    </row>
    <row r="109" spans="1:8" ht="15.75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701</v>
      </c>
    </row>
    <row r="111" spans="1:8" ht="15.75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</v>
      </c>
    </row>
    <row r="114" spans="1:8" ht="15.75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542</v>
      </c>
    </row>
    <row r="115" spans="1:8" ht="15.75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115</v>
      </c>
    </row>
    <row r="118" spans="1:8" ht="15.75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986</v>
      </c>
    </row>
    <row r="121" spans="1:8" ht="15.75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986</v>
      </c>
    </row>
    <row r="125" spans="1:8" ht="15.75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65247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Актив Пропъртис АДСИЦ</v>
      </c>
      <c r="B127" s="105" t="str">
        <f aca="true" t="shared" si="13" ref="B127:B158">pdeBulstat</f>
        <v>115869689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628</v>
      </c>
    </row>
    <row r="129" spans="1:8" ht="15.75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</v>
      </c>
    </row>
    <row r="131" spans="1:8" ht="15.75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</v>
      </c>
    </row>
    <row r="135" spans="1:8" ht="15.75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37</v>
      </c>
    </row>
    <row r="136" spans="1:8" ht="15.75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749</v>
      </c>
    </row>
    <row r="138" spans="1:8" ht="15.75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1547</v>
      </c>
    </row>
    <row r="139" spans="1:8" ht="15.75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1547</v>
      </c>
    </row>
    <row r="143" spans="1:8" ht="15.75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2296</v>
      </c>
    </row>
    <row r="144" spans="1:8" ht="15.75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1846</v>
      </c>
    </row>
    <row r="145" spans="1:8" ht="15.75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2296</v>
      </c>
    </row>
    <row r="148" spans="1:8" ht="15.75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1846</v>
      </c>
    </row>
    <row r="149" spans="1:8" ht="15.75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1846</v>
      </c>
    </row>
    <row r="154" spans="1:8" ht="15.75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1846</v>
      </c>
    </row>
    <row r="156" spans="1:8" ht="15.75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4142</v>
      </c>
    </row>
    <row r="157" spans="1:8" ht="15.75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Актив Пропъртис АДСИЦ</v>
      </c>
      <c r="B159" s="105" t="str">
        <f aca="true" t="shared" si="16" ref="B159:B179">pdeBulstat</f>
        <v>115869689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249</v>
      </c>
    </row>
    <row r="160" spans="1:8" ht="15.75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3893</v>
      </c>
    </row>
    <row r="161" spans="1:8" ht="15.75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4142</v>
      </c>
    </row>
    <row r="162" spans="1:8" ht="15.75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4142</v>
      </c>
    </row>
    <row r="171" spans="1:8" ht="15.75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4142</v>
      </c>
    </row>
    <row r="175" spans="1:8" ht="15.75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Актив Пропъртис АДСИЦ</v>
      </c>
      <c r="B181" s="105" t="str">
        <f aca="true" t="shared" si="19" ref="B181:B216">pdeBulstat</f>
        <v>115869689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848</v>
      </c>
    </row>
    <row r="182" spans="1:8" ht="15.75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-342</v>
      </c>
    </row>
    <row r="183" spans="1:8" ht="15.75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-63</v>
      </c>
    </row>
    <row r="185" spans="1:8" ht="15.75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562</v>
      </c>
    </row>
    <row r="186" spans="1:8" ht="15.75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</v>
      </c>
    </row>
    <row r="191" spans="1:8" ht="15.75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1017</v>
      </c>
    </row>
    <row r="192" spans="1:8" ht="15.75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-5080</v>
      </c>
    </row>
    <row r="198" spans="1:8" ht="15.75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861</v>
      </c>
    </row>
    <row r="202" spans="1:8" ht="15.75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-4219</v>
      </c>
    </row>
    <row r="203" spans="1:8" ht="15.75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7544</v>
      </c>
    </row>
    <row r="206" spans="1:8" ht="15.75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-820</v>
      </c>
    </row>
    <row r="207" spans="1:8" ht="15.75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-1530</v>
      </c>
    </row>
    <row r="209" spans="1:8" ht="15.75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-2130</v>
      </c>
    </row>
    <row r="210" spans="1:8" ht="15.75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3064</v>
      </c>
    </row>
    <row r="212" spans="1:8" ht="15.75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-138</v>
      </c>
    </row>
    <row r="213" spans="1:8" ht="15.75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163</v>
      </c>
    </row>
    <row r="214" spans="1:8" ht="15.75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</v>
      </c>
    </row>
    <row r="215" spans="1:8" ht="15.75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</v>
      </c>
    </row>
    <row r="216" spans="1:8" ht="15.75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Актив Пропъртис АДСИЦ</v>
      </c>
      <c r="B218" s="105" t="str">
        <f aca="true" t="shared" si="22" ref="B218:B281">pdeBulstat</f>
        <v>115869689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 ht="15.75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 ht="15.75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 ht="15.75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 ht="15.75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 ht="15.75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 ht="15.75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 ht="15.75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 ht="15.75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414</v>
      </c>
    </row>
    <row r="263" spans="1:8" ht="15.75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414</v>
      </c>
    </row>
    <row r="267" spans="1:8" ht="15.75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</v>
      </c>
    </row>
    <row r="273" spans="1:8" ht="15.75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</v>
      </c>
    </row>
    <row r="275" spans="1:8" ht="15.75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411</v>
      </c>
    </row>
    <row r="281" spans="1:8" ht="15.75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Актив Пропъртис АДСИЦ</v>
      </c>
      <c r="B282" s="105" t="str">
        <f aca="true" t="shared" si="25" ref="B282:B345">pdeBulstat</f>
        <v>115869689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411</v>
      </c>
    </row>
    <row r="284" spans="1:8" ht="15.75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Актив Пропъртис АДСИЦ</v>
      </c>
      <c r="B346" s="105" t="str">
        <f aca="true" t="shared" si="28" ref="B346:B409">pdeBulstat</f>
        <v>115869689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5513</v>
      </c>
    </row>
    <row r="351" spans="1:8" ht="15.75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5513</v>
      </c>
    </row>
    <row r="355" spans="1:8" ht="15.75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1846</v>
      </c>
    </row>
    <row r="356" spans="1:8" ht="15.75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7359</v>
      </c>
    </row>
    <row r="369" spans="1:8" ht="15.75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7359</v>
      </c>
    </row>
    <row r="372" spans="1:8" ht="15.75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-2212</v>
      </c>
    </row>
    <row r="373" spans="1:8" ht="15.75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 ht="15.75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 ht="15.75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-2394</v>
      </c>
    </row>
    <row r="377" spans="1:8" ht="15.75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-2394</v>
      </c>
    </row>
    <row r="391" spans="1:8" ht="15.75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-2394</v>
      </c>
    </row>
    <row r="394" spans="1:8" ht="15.75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Актив Пропъртис АДСИЦ</v>
      </c>
      <c r="B410" s="105" t="str">
        <f aca="true" t="shared" si="31" ref="B410:B459">pdeBulstat</f>
        <v>115869689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23916</v>
      </c>
    </row>
    <row r="417" spans="1:8" ht="15.75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 ht="15.75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 ht="15.75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23734</v>
      </c>
    </row>
    <row r="421" spans="1:8" ht="15.75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1846</v>
      </c>
    </row>
    <row r="422" spans="1:8" ht="15.75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-3</v>
      </c>
    </row>
    <row r="427" spans="1:8" ht="15.75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</v>
      </c>
    </row>
    <row r="429" spans="1:8" ht="15.75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25577</v>
      </c>
    </row>
    <row r="435" spans="1:8" ht="15.75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25577</v>
      </c>
    </row>
    <row r="438" spans="1:8" ht="15.75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Актив Пропъртис АДСИЦ</v>
      </c>
      <c r="B461" s="105" t="str">
        <f aca="true" t="shared" si="34" ref="B461:B524">pdeBulstat</f>
        <v>115869689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1242</v>
      </c>
    </row>
    <row r="468" spans="1:8" ht="15.75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1245</v>
      </c>
    </row>
    <row r="470" spans="1:8" ht="15.75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29764</v>
      </c>
    </row>
    <row r="471" spans="1:8" ht="15.75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31013</v>
      </c>
    </row>
    <row r="491" spans="1:8" ht="15.75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10884</v>
      </c>
    </row>
    <row r="508" spans="1:8" ht="15.75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10884</v>
      </c>
    </row>
    <row r="509" spans="1:8" ht="15.75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10884</v>
      </c>
    </row>
    <row r="519" spans="1:8" ht="15.75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10884</v>
      </c>
    </row>
    <row r="521" spans="1:8" ht="15.75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Актив Пропъртис АДСИЦ</v>
      </c>
      <c r="B525" s="105" t="str">
        <f aca="true" t="shared" si="37" ref="B525:B588">pdeBulstat</f>
        <v>115869689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 ht="15.75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1245</v>
      </c>
    </row>
    <row r="560" spans="1:8" ht="15.75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29764</v>
      </c>
    </row>
    <row r="561" spans="1:8" ht="15.75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10884</v>
      </c>
    </row>
    <row r="568" spans="1:8" ht="15.75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10884</v>
      </c>
    </row>
    <row r="569" spans="1:8" ht="15.75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10884</v>
      </c>
    </row>
    <row r="579" spans="1:8" ht="15.75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41897</v>
      </c>
    </row>
    <row r="581" spans="1:8" ht="15.75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Актив Пропъртис АДСИЦ</v>
      </c>
      <c r="B589" s="105" t="str">
        <f aca="true" t="shared" si="40" ref="B589:B652">pdeBulstat</f>
        <v>115869689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3673</v>
      </c>
    </row>
    <row r="591" spans="1:8" ht="15.75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3673</v>
      </c>
    </row>
    <row r="611" spans="1:8" ht="15.75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40</v>
      </c>
    </row>
    <row r="621" spans="1:8" ht="15.75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40</v>
      </c>
    </row>
    <row r="641" spans="1:8" ht="15.75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 ht="15.75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1245</v>
      </c>
    </row>
    <row r="650" spans="1:8" ht="15.75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33397</v>
      </c>
    </row>
    <row r="651" spans="1:8" ht="15.75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Актив Пропъртис АДСИЦ</v>
      </c>
      <c r="B653" s="105" t="str">
        <f aca="true" t="shared" si="43" ref="B653:B716">pdeBulstat</f>
        <v>115869689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10884</v>
      </c>
    </row>
    <row r="658" spans="1:8" ht="15.75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10884</v>
      </c>
    </row>
    <row r="659" spans="1:8" ht="15.75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10884</v>
      </c>
    </row>
    <row r="669" spans="1:8" ht="15.75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45530</v>
      </c>
    </row>
    <row r="671" spans="1:8" ht="15.75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3</v>
      </c>
    </row>
    <row r="701" spans="1:8" ht="15.75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Актив Пропъртис АДСИЦ</v>
      </c>
      <c r="B717" s="105" t="str">
        <f aca="true" t="shared" si="46" ref="B717:B780">pdeBulstat</f>
        <v>115869689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Актив Пропъртис АДСИЦ</v>
      </c>
      <c r="B781" s="105" t="str">
        <f aca="true" t="shared" si="49" ref="B781:B844">pdeBulstat</f>
        <v>115869689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Актив Пропъртис АДСИЦ</v>
      </c>
      <c r="B845" s="105" t="str">
        <f aca="true" t="shared" si="52" ref="B845:B910">pdeBulstat</f>
        <v>115869689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 ht="15.75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1242</v>
      </c>
    </row>
    <row r="890" spans="1:8" ht="15.75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33397</v>
      </c>
    </row>
    <row r="891" spans="1:8" ht="15.75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4</v>
      </c>
    </row>
    <row r="896" spans="1:8" ht="15.75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4</v>
      </c>
    </row>
    <row r="897" spans="1:8" ht="15.75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10884</v>
      </c>
    </row>
    <row r="898" spans="1:8" ht="15.75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10884</v>
      </c>
    </row>
    <row r="899" spans="1:8" ht="15.75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10884</v>
      </c>
    </row>
    <row r="909" spans="1:8" ht="15.75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45527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Актив Пропъртис АДСИЦ</v>
      </c>
      <c r="B912" s="105" t="str">
        <f aca="true" t="shared" si="55" ref="B912:B975">pdeBulstat</f>
        <v>115869689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</v>
      </c>
    </row>
    <row r="924" spans="1:8" ht="15.75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</v>
      </c>
    </row>
    <row r="927" spans="1:8" ht="15.75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19589</v>
      </c>
    </row>
    <row r="929" spans="1:8" ht="15.75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104</v>
      </c>
    </row>
    <row r="938" spans="1:8" ht="15.75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104</v>
      </c>
    </row>
    <row r="942" spans="1:8" ht="15.75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19695</v>
      </c>
    </row>
    <row r="943" spans="1:8" ht="15.75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19695</v>
      </c>
    </row>
    <row r="944" spans="1:8" ht="15.75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19589</v>
      </c>
    </row>
    <row r="961" spans="1:8" ht="15.75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104</v>
      </c>
    </row>
    <row r="970" spans="1:8" ht="15.75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104</v>
      </c>
    </row>
    <row r="974" spans="1:8" ht="15.75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19693</v>
      </c>
    </row>
    <row r="975" spans="1:8" ht="15.75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19693</v>
      </c>
    </row>
    <row r="976" spans="1:8" ht="15.75">
      <c r="A976" s="105" t="str">
        <f aca="true" t="shared" si="57" ref="A976:A1039">pdeName</f>
        <v>Актив Пропъртис АДСИЦ</v>
      </c>
      <c r="B976" s="105" t="str">
        <f aca="true" t="shared" si="58" ref="B976:B1039">pdeBulstat</f>
        <v>115869689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</v>
      </c>
    </row>
    <row r="988" spans="1:8" ht="15.75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2</v>
      </c>
    </row>
    <row r="991" spans="1:8" ht="15.75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8684</v>
      </c>
    </row>
    <row r="1013" spans="1:8" ht="15.75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8684</v>
      </c>
    </row>
    <row r="1014" spans="1:8" ht="15.75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30000</v>
      </c>
    </row>
    <row r="1020" spans="1:8" ht="15.75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38684</v>
      </c>
    </row>
    <row r="1023" spans="1:8" ht="15.75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180</v>
      </c>
    </row>
    <row r="1029" spans="1:8" ht="15.75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180</v>
      </c>
    </row>
    <row r="1030" spans="1:8" ht="15.75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97</v>
      </c>
    </row>
    <row r="1034" spans="1:8" ht="15.75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97</v>
      </c>
    </row>
    <row r="1036" spans="1:8" ht="15.75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701</v>
      </c>
    </row>
    <row r="1039" spans="1:8" ht="15.75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Актив Пропъртис АДСИЦ</v>
      </c>
      <c r="B1040" s="105" t="str">
        <f aca="true" t="shared" si="61" ref="B1040:B1103">pdeBulstat</f>
        <v>115869689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</v>
      </c>
    </row>
    <row r="1041" spans="1:8" ht="15.75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542</v>
      </c>
    </row>
    <row r="1042" spans="1:8" ht="15.75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115</v>
      </c>
    </row>
    <row r="1044" spans="1:8" ht="15.75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107</v>
      </c>
    </row>
    <row r="1047" spans="1:8" ht="15.75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986</v>
      </c>
    </row>
    <row r="1050" spans="1:8" ht="15.75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39670</v>
      </c>
    </row>
    <row r="1051" spans="1:8" ht="15.75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8684</v>
      </c>
    </row>
    <row r="1099" spans="1:8" ht="15.75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8684</v>
      </c>
    </row>
    <row r="1100" spans="1:8" ht="15.75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Актив Пропъртис АДСИЦ</v>
      </c>
      <c r="B1104" s="105" t="str">
        <f aca="true" t="shared" si="64" ref="B1104:B1167">pdeBulstat</f>
        <v>115869689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30000</v>
      </c>
    </row>
    <row r="1106" spans="1:8" ht="15.75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38684</v>
      </c>
    </row>
    <row r="1109" spans="1:8" ht="15.75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180</v>
      </c>
    </row>
    <row r="1115" spans="1:8" ht="15.75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180</v>
      </c>
    </row>
    <row r="1116" spans="1:8" ht="15.75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97</v>
      </c>
    </row>
    <row r="1120" spans="1:8" ht="15.75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97</v>
      </c>
    </row>
    <row r="1122" spans="1:8" ht="15.75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701</v>
      </c>
    </row>
    <row r="1125" spans="1:8" ht="15.75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43</v>
      </c>
    </row>
    <row r="1127" spans="1:8" ht="15.75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542</v>
      </c>
    </row>
    <row r="1128" spans="1:8" ht="15.75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115</v>
      </c>
    </row>
    <row r="1130" spans="1:8" ht="15.75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8</v>
      </c>
    </row>
    <row r="1132" spans="1:8" ht="15.75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107</v>
      </c>
    </row>
    <row r="1133" spans="1:8" ht="15.75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8</v>
      </c>
    </row>
    <row r="1135" spans="1:8" ht="15.75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986</v>
      </c>
    </row>
    <row r="1136" spans="1:8" ht="15.75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39670</v>
      </c>
    </row>
    <row r="1137" spans="1:8" ht="15.75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Актив Пропъртис АДСИЦ</v>
      </c>
      <c r="B1168" s="105" t="str">
        <f aca="true" t="shared" si="67" ref="B1168:B1195">pdeBulstat</f>
        <v>115869689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Актив Пропъртис АДСИЦ</v>
      </c>
      <c r="B1197" s="105" t="str">
        <f aca="true" t="shared" si="70" ref="B1197:B1228">pdeBulstat</f>
        <v>115869689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Актив Пропъртис АДСИЦ</v>
      </c>
      <c r="B1229" s="105" t="str">
        <f aca="true" t="shared" si="73" ref="B1229:B1260">pdeBulstat</f>
        <v>115869689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Актив Пропъртис АДСИЦ</v>
      </c>
      <c r="B1261" s="105" t="str">
        <f aca="true" t="shared" si="76" ref="B1261:B1294">pdeBulstat</f>
        <v>115869689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Актив Пропъртис АДСИЦ</v>
      </c>
      <c r="B1296" s="105" t="str">
        <f aca="true" t="shared" si="79" ref="B1296:B1335">pdeBulstat</f>
        <v>115869689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10984</v>
      </c>
    </row>
    <row r="1297" spans="1:8" ht="15.75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10984</v>
      </c>
    </row>
    <row r="1301" spans="1:8" ht="15.75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10984</v>
      </c>
    </row>
    <row r="1327" spans="1:8" ht="15.75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10984</v>
      </c>
    </row>
    <row r="1331" spans="1:8" ht="15.75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N14" sqref="N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2812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115869689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1242</v>
      </c>
      <c r="D18" s="196">
        <v>1242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1242</v>
      </c>
      <c r="D20" s="598">
        <f>SUM(D12:D19)</f>
        <v>1242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8" ht="15.75">
      <c r="A21" s="100" t="s">
        <v>56</v>
      </c>
      <c r="B21" s="96" t="s">
        <v>57</v>
      </c>
      <c r="C21" s="476">
        <v>33397</v>
      </c>
      <c r="D21" s="477">
        <v>29764</v>
      </c>
      <c r="E21" s="89" t="s">
        <v>58</v>
      </c>
      <c r="F21" s="93" t="s">
        <v>59</v>
      </c>
      <c r="G21" s="197">
        <v>411</v>
      </c>
      <c r="H21" s="196">
        <v>414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884</v>
      </c>
      <c r="H26" s="598">
        <f>H20+H21+H22</f>
        <v>887</v>
      </c>
      <c r="M26" s="98"/>
    </row>
    <row r="27" spans="1:8" ht="15.75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3119</v>
      </c>
      <c r="H28" s="596">
        <f>SUM(H29:H31)</f>
        <v>1155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5513</v>
      </c>
      <c r="H29" s="196">
        <v>3549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-2212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1846</v>
      </c>
      <c r="H32" s="196">
        <v>1964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4965</v>
      </c>
      <c r="H34" s="598">
        <f>H28+H32+H33</f>
        <v>3119</v>
      </c>
    </row>
    <row r="35" spans="1:8" ht="15.75">
      <c r="A35" s="89" t="s">
        <v>106</v>
      </c>
      <c r="B35" s="94" t="s">
        <v>107</v>
      </c>
      <c r="C35" s="595">
        <f>SUM(C36:C39)</f>
        <v>10884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10884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25577</v>
      </c>
      <c r="H37" s="600">
        <f>H26+H18+H34</f>
        <v>23734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8684</v>
      </c>
      <c r="H45" s="196">
        <v>1320</v>
      </c>
    </row>
    <row r="46" spans="1:13" ht="15.75">
      <c r="A46" s="473" t="s">
        <v>137</v>
      </c>
      <c r="B46" s="96" t="s">
        <v>138</v>
      </c>
      <c r="C46" s="597">
        <f>C35+C40+C45</f>
        <v>10884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30000</v>
      </c>
      <c r="H48" s="196">
        <v>30000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38684</v>
      </c>
      <c r="H50" s="596">
        <f>SUM(H44:H49)</f>
        <v>31320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45527</v>
      </c>
      <c r="D56" s="602">
        <f>D20+D21+D22+D28+D33+D46+D52+D54+D55</f>
        <v>31010</v>
      </c>
      <c r="E56" s="100" t="s">
        <v>850</v>
      </c>
      <c r="F56" s="99" t="s">
        <v>172</v>
      </c>
      <c r="G56" s="599">
        <f>G50+G52+G53+G54+G55</f>
        <v>38684</v>
      </c>
      <c r="H56" s="600">
        <f>H50+H52+H53+H54+H55</f>
        <v>31320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277</v>
      </c>
      <c r="H59" s="196">
        <v>900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701</v>
      </c>
      <c r="H61" s="596">
        <f>SUM(H62:H68)</f>
        <v>33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</v>
      </c>
      <c r="H64" s="196">
        <v>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542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115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</v>
      </c>
      <c r="H69" s="196">
        <v>2138</v>
      </c>
    </row>
    <row r="70" spans="1:8" ht="15.75">
      <c r="A70" s="89" t="s">
        <v>214</v>
      </c>
      <c r="B70" s="91" t="s">
        <v>215</v>
      </c>
      <c r="C70" s="197">
        <v>19589</v>
      </c>
      <c r="D70" s="196">
        <v>26250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986</v>
      </c>
      <c r="H71" s="598">
        <f>H59+H60+H61+H69+H70</f>
        <v>3071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643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106</v>
      </c>
      <c r="D75" s="196">
        <v>59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19695</v>
      </c>
      <c r="D76" s="598">
        <f>SUM(D68:D75)</f>
        <v>26952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986</v>
      </c>
      <c r="H79" s="600">
        <f>H71+H73+H75+H77</f>
        <v>3071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</v>
      </c>
      <c r="D89" s="196">
        <v>163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</v>
      </c>
      <c r="D92" s="598">
        <f>SUM(D88:D91)</f>
        <v>163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19720</v>
      </c>
      <c r="D94" s="602">
        <f>D65+D76+D85+D92+D93</f>
        <v>27115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65247</v>
      </c>
      <c r="D95" s="604">
        <f>D94+D56</f>
        <v>58125</v>
      </c>
      <c r="E95" s="229" t="s">
        <v>941</v>
      </c>
      <c r="F95" s="489" t="s">
        <v>268</v>
      </c>
      <c r="G95" s="603">
        <f>G37+G40+G56+G79</f>
        <v>65247</v>
      </c>
      <c r="H95" s="604">
        <f>H37+H40+H56+H79</f>
        <v>58125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45379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628</v>
      </c>
      <c r="D13" s="317">
        <v>276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</v>
      </c>
      <c r="E14" s="245" t="s">
        <v>285</v>
      </c>
      <c r="F14" s="240" t="s">
        <v>286</v>
      </c>
      <c r="G14" s="316">
        <v>249</v>
      </c>
      <c r="H14" s="317">
        <v>345</v>
      </c>
    </row>
    <row r="15" spans="1:8" ht="15.75">
      <c r="A15" s="194" t="s">
        <v>287</v>
      </c>
      <c r="B15" s="190" t="s">
        <v>288</v>
      </c>
      <c r="C15" s="316">
        <v>61</v>
      </c>
      <c r="D15" s="317">
        <v>44</v>
      </c>
      <c r="E15" s="245" t="s">
        <v>79</v>
      </c>
      <c r="F15" s="240" t="s">
        <v>289</v>
      </c>
      <c r="G15" s="316">
        <v>3893</v>
      </c>
      <c r="H15" s="317">
        <v>2623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4142</v>
      </c>
      <c r="H16" s="629">
        <f>SUM(H12:H15)</f>
        <v>2968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58</v>
      </c>
      <c r="D19" s="317">
        <v>566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37</v>
      </c>
      <c r="D20" s="317">
        <v>113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749</v>
      </c>
      <c r="D22" s="629">
        <f>SUM(D12:D18)+D19</f>
        <v>889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1547</v>
      </c>
      <c r="D25" s="317">
        <v>115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1547</v>
      </c>
      <c r="D29" s="629">
        <f>SUM(D25:D28)</f>
        <v>115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2296</v>
      </c>
      <c r="D31" s="635">
        <f>D29+D22</f>
        <v>1004</v>
      </c>
      <c r="E31" s="251" t="s">
        <v>824</v>
      </c>
      <c r="F31" s="266" t="s">
        <v>331</v>
      </c>
      <c r="G31" s="253">
        <f>G16+G18+G27</f>
        <v>4142</v>
      </c>
      <c r="H31" s="254">
        <f>H16+H18+H27</f>
        <v>2968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1846</v>
      </c>
      <c r="D33" s="244">
        <f>IF((H31-D31)&gt;0,H31-D31,0)</f>
        <v>1964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2296</v>
      </c>
      <c r="D36" s="637">
        <f>D31-D34+D35</f>
        <v>1004</v>
      </c>
      <c r="E36" s="262" t="s">
        <v>346</v>
      </c>
      <c r="F36" s="256" t="s">
        <v>347</v>
      </c>
      <c r="G36" s="267">
        <f>G35-G34+G31</f>
        <v>4142</v>
      </c>
      <c r="H36" s="268">
        <f>H35-H34+H31</f>
        <v>2968</v>
      </c>
    </row>
    <row r="37" spans="1:8" ht="15.75">
      <c r="A37" s="261" t="s">
        <v>348</v>
      </c>
      <c r="B37" s="231" t="s">
        <v>349</v>
      </c>
      <c r="C37" s="634">
        <f>IF((G36-C36)&gt;0,G36-C36,0)</f>
        <v>1846</v>
      </c>
      <c r="D37" s="635">
        <f>IF((H36-D36)&gt;0,H36-D36,0)</f>
        <v>1964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1846</v>
      </c>
      <c r="D42" s="244">
        <f>+IF((H36-D36-D38)&gt;0,H36-D36-D38,0)</f>
        <v>1964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1846</v>
      </c>
      <c r="D44" s="268">
        <f>IF(H42=0,IF(D42-D43&gt;0,D42-D43+H43,0),IF(H42-H43&lt;0,H43-H42+D42,0))</f>
        <v>1964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4142</v>
      </c>
      <c r="D45" s="631">
        <f>D36+D38+D42</f>
        <v>2968</v>
      </c>
      <c r="E45" s="270" t="s">
        <v>373</v>
      </c>
      <c r="F45" s="272" t="s">
        <v>374</v>
      </c>
      <c r="G45" s="630">
        <f>G42+G36</f>
        <v>4142</v>
      </c>
      <c r="H45" s="631">
        <f>H42+H36</f>
        <v>2968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45379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115869689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848</v>
      </c>
      <c r="D11" s="196">
        <v>269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-342</v>
      </c>
      <c r="D12" s="196">
        <v>-211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-63</v>
      </c>
      <c r="D14" s="196">
        <v>-46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562</v>
      </c>
      <c r="D15" s="196">
        <v>80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</v>
      </c>
      <c r="D20" s="196">
        <v>-1631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1017</v>
      </c>
      <c r="D21" s="659">
        <f>SUM(D11:D20)</f>
        <v>-1539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-4382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-5080</v>
      </c>
      <c r="D28" s="196">
        <v>-24300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861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-4219</v>
      </c>
      <c r="D33" s="659">
        <f>SUM(D23:D32)</f>
        <v>-28682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30000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7544</v>
      </c>
      <c r="D37" s="196">
        <v>640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-820</v>
      </c>
      <c r="D38" s="196">
        <v>-400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-1530</v>
      </c>
      <c r="D40" s="196">
        <v>-36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-2130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3064</v>
      </c>
      <c r="D43" s="661">
        <f>SUM(D35:D42)</f>
        <v>30204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-138</v>
      </c>
      <c r="D44" s="307">
        <f>D43+D33+D21</f>
        <v>-17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163</v>
      </c>
      <c r="D45" s="309">
        <v>180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</v>
      </c>
      <c r="D46" s="311">
        <f>D45+D44</f>
        <v>163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</v>
      </c>
      <c r="D47" s="298">
        <v>163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45379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E26" sqref="E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414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5513</v>
      </c>
      <c r="J13" s="584">
        <f>'1-Баланс'!H30+'1-Баланс'!H33</f>
        <v>-2212</v>
      </c>
      <c r="K13" s="585"/>
      <c r="L13" s="584">
        <f>SUM(C13:K13)</f>
        <v>23916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aca="true" t="shared" si="1" ref="L14:L34">SUM(C14:K14)</f>
        <v>-182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19728</v>
      </c>
      <c r="D17" s="653">
        <f aca="true" t="shared" si="2" ref="D17:M17">D13+D14</f>
        <v>472</v>
      </c>
      <c r="E17" s="653">
        <f t="shared" si="2"/>
        <v>414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5513</v>
      </c>
      <c r="J17" s="653">
        <f t="shared" si="2"/>
        <v>-2394</v>
      </c>
      <c r="K17" s="653">
        <f t="shared" si="2"/>
        <v>0</v>
      </c>
      <c r="L17" s="584">
        <f t="shared" si="1"/>
        <v>23734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1846</v>
      </c>
      <c r="J18" s="584">
        <f>+'1-Баланс'!G33</f>
        <v>0</v>
      </c>
      <c r="K18" s="585"/>
      <c r="L18" s="584">
        <f t="shared" si="1"/>
        <v>1846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-3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</v>
      </c>
      <c r="F25" s="316"/>
      <c r="G25" s="316"/>
      <c r="H25" s="316"/>
      <c r="I25" s="316"/>
      <c r="J25" s="316"/>
      <c r="K25" s="316"/>
      <c r="L25" s="584">
        <f t="shared" si="1"/>
        <v>3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19728</v>
      </c>
      <c r="D31" s="653">
        <f aca="true" t="shared" si="6" ref="D31:M31">D19+D22+D23+D26+D30+D29+D17+D18</f>
        <v>472</v>
      </c>
      <c r="E31" s="653">
        <f t="shared" si="6"/>
        <v>411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7359</v>
      </c>
      <c r="J31" s="653">
        <f t="shared" si="6"/>
        <v>-2394</v>
      </c>
      <c r="K31" s="653">
        <f t="shared" si="6"/>
        <v>0</v>
      </c>
      <c r="L31" s="584">
        <f t="shared" si="1"/>
        <v>25577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19728</v>
      </c>
      <c r="D34" s="587">
        <f t="shared" si="7"/>
        <v>472</v>
      </c>
      <c r="E34" s="587">
        <f t="shared" si="7"/>
        <v>411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7359</v>
      </c>
      <c r="J34" s="587">
        <f t="shared" si="7"/>
        <v>-2394</v>
      </c>
      <c r="K34" s="587">
        <f t="shared" si="7"/>
        <v>0</v>
      </c>
      <c r="L34" s="651">
        <f t="shared" si="1"/>
        <v>25577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45379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115869689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31.5">
      <c r="A12" s="679" t="s">
        <v>1000</v>
      </c>
      <c r="B12" s="680"/>
      <c r="C12" s="92">
        <v>100</v>
      </c>
      <c r="D12" s="92">
        <v>100</v>
      </c>
      <c r="E12" s="92"/>
      <c r="F12" s="469">
        <f>C12-E12</f>
        <v>100</v>
      </c>
    </row>
    <row r="13" spans="1:6" ht="31.5">
      <c r="A13" s="679" t="s">
        <v>1002</v>
      </c>
      <c r="B13" s="680"/>
      <c r="C13" s="92">
        <v>10884</v>
      </c>
      <c r="D13" s="92">
        <v>100</v>
      </c>
      <c r="E13" s="92"/>
      <c r="F13" s="469">
        <f aca="true" t="shared" si="0" ref="F13:F26">C13-E13</f>
        <v>10884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10984</v>
      </c>
      <c r="D27" s="472"/>
      <c r="E27" s="472">
        <f>SUM(E12:E26)</f>
        <v>0</v>
      </c>
      <c r="F27" s="472">
        <f>SUM(F12:F26)</f>
        <v>10984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10984</v>
      </c>
      <c r="D79" s="472"/>
      <c r="E79" s="472">
        <f>E78+E61+E44+E27</f>
        <v>0</v>
      </c>
      <c r="F79" s="472">
        <f>F78+F61+F44+F27</f>
        <v>10984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45379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0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1242</v>
      </c>
      <c r="E17" s="328"/>
      <c r="F17" s="328"/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1245</v>
      </c>
      <c r="E19" s="330">
        <f>SUM(E11:E18)</f>
        <v>0</v>
      </c>
      <c r="F19" s="330">
        <f>SUM(F11:F18)</f>
        <v>0</v>
      </c>
      <c r="G19" s="329">
        <f t="shared" si="2"/>
        <v>1245</v>
      </c>
      <c r="H19" s="330">
        <f>SUM(H11:H18)</f>
        <v>0</v>
      </c>
      <c r="I19" s="330">
        <f>SUM(I11:I18)</f>
        <v>0</v>
      </c>
      <c r="J19" s="329">
        <f t="shared" si="3"/>
        <v>1245</v>
      </c>
      <c r="K19" s="330">
        <f>SUM(K11:K18)</f>
        <v>3</v>
      </c>
      <c r="L19" s="330">
        <f>SUM(L11:L18)</f>
        <v>0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1242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29764</v>
      </c>
      <c r="E20" s="328"/>
      <c r="F20" s="328"/>
      <c r="G20" s="329">
        <f t="shared" si="2"/>
        <v>29764</v>
      </c>
      <c r="H20" s="328">
        <v>3673</v>
      </c>
      <c r="I20" s="328">
        <v>40</v>
      </c>
      <c r="J20" s="329">
        <f t="shared" si="3"/>
        <v>33397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33397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10884</v>
      </c>
      <c r="F30" s="335">
        <f t="shared" si="6"/>
        <v>0</v>
      </c>
      <c r="G30" s="336">
        <f t="shared" si="2"/>
        <v>10884</v>
      </c>
      <c r="H30" s="335">
        <f t="shared" si="6"/>
        <v>0</v>
      </c>
      <c r="I30" s="335">
        <f t="shared" si="6"/>
        <v>0</v>
      </c>
      <c r="J30" s="336">
        <f t="shared" si="3"/>
        <v>10884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10884</v>
      </c>
    </row>
    <row r="31" spans="1:18" ht="15.75">
      <c r="A31" s="339"/>
      <c r="B31" s="321" t="s">
        <v>108</v>
      </c>
      <c r="C31" s="152" t="s">
        <v>563</v>
      </c>
      <c r="D31" s="328"/>
      <c r="E31" s="328">
        <v>10884</v>
      </c>
      <c r="F31" s="328"/>
      <c r="G31" s="329">
        <f t="shared" si="2"/>
        <v>10884</v>
      </c>
      <c r="H31" s="328"/>
      <c r="I31" s="328"/>
      <c r="J31" s="329">
        <f t="shared" si="3"/>
        <v>10884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10884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10884</v>
      </c>
      <c r="F41" s="330">
        <f t="shared" si="10"/>
        <v>0</v>
      </c>
      <c r="G41" s="329">
        <f t="shared" si="2"/>
        <v>10884</v>
      </c>
      <c r="H41" s="330">
        <f t="shared" si="10"/>
        <v>0</v>
      </c>
      <c r="I41" s="330">
        <f t="shared" si="10"/>
        <v>0</v>
      </c>
      <c r="J41" s="329">
        <f t="shared" si="3"/>
        <v>10884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10884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31013</v>
      </c>
      <c r="E43" s="349">
        <f>E19+E20+E22+E28+E41+E42</f>
        <v>10884</v>
      </c>
      <c r="F43" s="349">
        <f aca="true" t="shared" si="11" ref="F43:R43">F19+F20+F22+F28+F41+F42</f>
        <v>0</v>
      </c>
      <c r="G43" s="349">
        <f t="shared" si="11"/>
        <v>41897</v>
      </c>
      <c r="H43" s="349">
        <f t="shared" si="11"/>
        <v>3673</v>
      </c>
      <c r="I43" s="349">
        <f t="shared" si="11"/>
        <v>40</v>
      </c>
      <c r="J43" s="349">
        <f t="shared" si="11"/>
        <v>45530</v>
      </c>
      <c r="K43" s="349">
        <f t="shared" si="11"/>
        <v>3</v>
      </c>
      <c r="L43" s="349">
        <f t="shared" si="11"/>
        <v>0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45527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45379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Красимира Панайотова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115869689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</v>
      </c>
      <c r="D26" s="362">
        <f>SUM(D27:D29)</f>
        <v>0</v>
      </c>
      <c r="E26" s="369">
        <f>SUM(E27:E29)</f>
        <v>2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</v>
      </c>
      <c r="D29" s="368"/>
      <c r="E29" s="369">
        <f t="shared" si="0"/>
        <v>2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19589</v>
      </c>
      <c r="D31" s="368">
        <v>19589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104</v>
      </c>
      <c r="D40" s="362">
        <f>SUM(D41:D44)</f>
        <v>104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104</v>
      </c>
      <c r="D44" s="368">
        <v>104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19695</v>
      </c>
      <c r="D45" s="438">
        <f>D26+D30+D31+D33+D32+D34+D35+D40</f>
        <v>19693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19695</v>
      </c>
      <c r="D46" s="444">
        <f>D45+D23+D21+D11</f>
        <v>19693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8684</v>
      </c>
      <c r="D58" s="138">
        <f>D59+D61</f>
        <v>0</v>
      </c>
      <c r="E58" s="136">
        <f t="shared" si="1"/>
        <v>8684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8684</v>
      </c>
      <c r="D59" s="197"/>
      <c r="E59" s="136">
        <f t="shared" si="1"/>
        <v>8684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30000</v>
      </c>
      <c r="D65" s="197"/>
      <c r="E65" s="136">
        <f t="shared" si="1"/>
        <v>30000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38684</v>
      </c>
      <c r="D68" s="435">
        <f>D54+D58+D63+D64+D65+D66</f>
        <v>0</v>
      </c>
      <c r="E68" s="436">
        <f t="shared" si="1"/>
        <v>38684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180</v>
      </c>
      <c r="D77" s="138">
        <f>D78+D80</f>
        <v>0</v>
      </c>
      <c r="E77" s="138">
        <f>E78+E80</f>
        <v>180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180</v>
      </c>
      <c r="D78" s="197"/>
      <c r="E78" s="136">
        <f t="shared" si="1"/>
        <v>180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97</v>
      </c>
      <c r="D82" s="138">
        <f>SUM(D83:D86)</f>
        <v>0</v>
      </c>
      <c r="E82" s="138">
        <f>SUM(E83:E86)</f>
        <v>97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97</v>
      </c>
      <c r="D84" s="197"/>
      <c r="E84" s="136">
        <f t="shared" si="1"/>
        <v>97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701</v>
      </c>
      <c r="D87" s="134">
        <f>SUM(D88:D92)+D96</f>
        <v>0</v>
      </c>
      <c r="E87" s="134">
        <f>SUM(E88:E92)+E96</f>
        <v>701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43</v>
      </c>
      <c r="D89" s="197"/>
      <c r="E89" s="136">
        <f t="shared" si="1"/>
        <v>43</v>
      </c>
      <c r="F89" s="196"/>
    </row>
    <row r="90" spans="1:6" ht="15.75">
      <c r="A90" s="370" t="s">
        <v>723</v>
      </c>
      <c r="B90" s="135" t="s">
        <v>724</v>
      </c>
      <c r="C90" s="197">
        <v>542</v>
      </c>
      <c r="D90" s="197"/>
      <c r="E90" s="136">
        <f t="shared" si="1"/>
        <v>542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115</v>
      </c>
      <c r="D92" s="138">
        <f>SUM(D93:D95)</f>
        <v>0</v>
      </c>
      <c r="E92" s="138">
        <f>SUM(E93:E95)</f>
        <v>115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/>
      <c r="E94" s="136">
        <f t="shared" si="1"/>
        <v>8</v>
      </c>
      <c r="F94" s="196"/>
    </row>
    <row r="95" spans="1:6" ht="15.75">
      <c r="A95" s="370" t="s">
        <v>641</v>
      </c>
      <c r="B95" s="135" t="s">
        <v>732</v>
      </c>
      <c r="C95" s="197">
        <v>107</v>
      </c>
      <c r="D95" s="197"/>
      <c r="E95" s="136">
        <f t="shared" si="1"/>
        <v>107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/>
      <c r="E97" s="136">
        <f t="shared" si="1"/>
        <v>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986</v>
      </c>
      <c r="D98" s="433">
        <f>D87+D82+D77+D73+D97</f>
        <v>0</v>
      </c>
      <c r="E98" s="433">
        <f>E87+E82+E77+E73+E97</f>
        <v>986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39670</v>
      </c>
      <c r="D99" s="427">
        <f>D98+D70+D68</f>
        <v>0</v>
      </c>
      <c r="E99" s="427">
        <f>E98+E70+E68</f>
        <v>39670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45379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2812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45379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2021-12-10T13:26:48Z</cp:lastPrinted>
  <dcterms:created xsi:type="dcterms:W3CDTF">2006-09-16T00:00:00Z</dcterms:created>
  <dcterms:modified xsi:type="dcterms:W3CDTF">2024-03-29T10:37:03Z</dcterms:modified>
  <cp:category/>
  <cp:version/>
  <cp:contentType/>
  <cp:contentStatus/>
</cp:coreProperties>
</file>